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Бровко\Отчет по усовершенствованным дорогам\"/>
    </mc:Choice>
  </mc:AlternateContent>
  <xr:revisionPtr revIDLastSave="0" documentId="8_{527D1631-1FC9-4BAC-852B-E1F0B6D8C68B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Лист1" sheetId="1" r:id="rId1"/>
  </sheets>
  <definedNames>
    <definedName name="_xlnm.Print_Area" localSheetId="0">Лист1!$A$1:$T$31</definedName>
  </definedNames>
  <calcPr calcId="191029"/>
</workbook>
</file>

<file path=xl/calcChain.xml><?xml version="1.0" encoding="utf-8"?>
<calcChain xmlns="http://schemas.openxmlformats.org/spreadsheetml/2006/main">
  <c r="T34" i="1" l="1"/>
  <c r="G28" i="1"/>
  <c r="I5" i="1"/>
  <c r="J5" i="1"/>
  <c r="K5" i="1"/>
  <c r="L5" i="1"/>
  <c r="M5" i="1"/>
  <c r="N5" i="1"/>
  <c r="O5" i="1"/>
  <c r="P5" i="1"/>
  <c r="Q5" i="1"/>
  <c r="R5" i="1"/>
  <c r="S5" i="1"/>
  <c r="H5" i="1"/>
  <c r="F27" i="1" l="1"/>
  <c r="G27" i="1"/>
  <c r="G13" i="1" l="1"/>
  <c r="F26" i="1"/>
  <c r="G25" i="1"/>
  <c r="G23" i="1"/>
  <c r="F23" i="1"/>
  <c r="F21" i="1" l="1"/>
  <c r="H6" i="1" l="1"/>
  <c r="G21" i="1"/>
  <c r="G22" i="1"/>
  <c r="F15" i="1" l="1"/>
  <c r="F12" i="1" l="1"/>
  <c r="F11" i="1"/>
  <c r="F16" i="1" l="1"/>
  <c r="F24" i="1"/>
  <c r="F18" i="1"/>
  <c r="G26" i="1" l="1"/>
  <c r="G11" i="1"/>
  <c r="G12" i="1"/>
  <c r="G14" i="1"/>
  <c r="G15" i="1"/>
  <c r="G16" i="1"/>
  <c r="G17" i="1"/>
  <c r="G18" i="1"/>
  <c r="G19" i="1"/>
  <c r="G20" i="1"/>
  <c r="G24" i="1"/>
  <c r="F10" i="1" l="1"/>
  <c r="F5" i="1" s="1"/>
  <c r="G9" i="1" l="1"/>
  <c r="G10" i="1" l="1"/>
  <c r="G5" i="1" s="1"/>
  <c r="K6" i="1" l="1"/>
  <c r="K7" i="1"/>
  <c r="O8" i="1"/>
  <c r="P8" i="1"/>
  <c r="P7" i="1"/>
  <c r="O7" i="1"/>
  <c r="N7" i="1"/>
  <c r="M8" i="1"/>
  <c r="M7" i="1"/>
  <c r="M6" i="1"/>
  <c r="L7" i="1" l="1"/>
  <c r="L6" i="1" l="1"/>
  <c r="I6" i="1" l="1"/>
  <c r="N6" i="1"/>
  <c r="O6" i="1"/>
  <c r="Q6" i="1"/>
  <c r="R6" i="1"/>
  <c r="S6" i="1"/>
  <c r="S8" i="1" l="1"/>
  <c r="R8" i="1"/>
  <c r="Q8" i="1"/>
  <c r="J8" i="1"/>
  <c r="I8" i="1"/>
  <c r="H8" i="1"/>
  <c r="S7" i="1"/>
  <c r="R7" i="1"/>
  <c r="J7" i="1"/>
  <c r="I7" i="1"/>
  <c r="H7" i="1"/>
</calcChain>
</file>

<file path=xl/sharedStrings.xml><?xml version="1.0" encoding="utf-8"?>
<sst xmlns="http://schemas.openxmlformats.org/spreadsheetml/2006/main" count="90" uniqueCount="61">
  <si>
    <t>Всего за год</t>
  </si>
  <si>
    <t>в т.ч. РДФ</t>
  </si>
  <si>
    <t>обл.бюджет</t>
  </si>
  <si>
    <t>а/б</t>
  </si>
  <si>
    <t>гр</t>
  </si>
  <si>
    <t>Наименование объета</t>
  </si>
  <si>
    <t>Наличие проекта</t>
  </si>
  <si>
    <t>Виды работ</t>
  </si>
  <si>
    <t>Всего</t>
  </si>
  <si>
    <t>в том числе по месяцам</t>
  </si>
  <si>
    <t>км</t>
  </si>
  <si>
    <t>руб.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</si>
  <si>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</si>
  <si>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</si>
  <si>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</si>
  <si>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</si>
  <si>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</si>
  <si>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</si>
  <si>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</si>
  <si>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</si>
  <si>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</si>
  <si>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</si>
  <si>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</si>
  <si>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</si>
  <si>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есть</t>
  </si>
  <si>
    <t>Финансиро- вание</t>
  </si>
  <si>
    <t>перевод</t>
  </si>
  <si>
    <t>субвенция</t>
  </si>
  <si>
    <t xml:space="preserve"> </t>
  </si>
  <si>
    <t xml:space="preserve">Н-15321  Подъезд к д. Машкино от а/д                               Н-2309 Зароново–Иваново, км 1,500 - км 2,700 </t>
  </si>
  <si>
    <t>Был запланирован в 2023 году</t>
  </si>
  <si>
    <t>Обращения             ВРИК, ВОДС</t>
  </si>
  <si>
    <t>Неудовлетворительное стостояние а/б покрытия</t>
  </si>
  <si>
    <t>*Примечание</t>
  </si>
  <si>
    <t>Главный инженер филиала:</t>
  </si>
  <si>
    <t>Ю. Э. Решетник</t>
  </si>
  <si>
    <t>Н-2328 Тулово–Асётки, км 1,800 - км 3,300</t>
  </si>
  <si>
    <t>а/.б</t>
  </si>
  <si>
    <t>Н-2307 Белыновичи - Сокольники ч/з д. Присушино, км 7,000 - км 11,000</t>
  </si>
  <si>
    <t>Н-2901 Лиозно-Яновичи,  км 29,200 - км 29,931</t>
  </si>
  <si>
    <t>Н-2306 Новка-Замосточье-Савченки-Ляхи, км 12,860 - км 17,370</t>
  </si>
  <si>
    <t>Н-15410 Подъезд к д.Коммунарка от а/д М-8/Е 95 Граница Российской Федерации (Езерище)-Витебск-Гомель-граница Украины(Новая Гута), км 1,100 - км 3,100</t>
  </si>
  <si>
    <t>Н-2322 Лужесно-Дутчино-Мазолово, км 0,420 - км 1,486</t>
  </si>
  <si>
    <t>Н-15386 Подъезд к  д. Шульцево от а/д Р-21  Витебск-граница Российской Федерации (Лиозно), км 0,000 - км 0,900</t>
  </si>
  <si>
    <t>Н-15370 Подъезд к ГУСО "Селютский психоневрологический дом-интернат для престарелых и инвалидов" от а/д а/д Р-87 Витебск-Орша, км 0,130 - км 0,480</t>
  </si>
  <si>
    <t>Н-2332 Витебск-Сокольники, км 0,896 - км 1,700</t>
  </si>
  <si>
    <t>Н-15310 Подъезд  к  д. Волосово от а/д  а/д Н-2306 Новка-замосточье-Савченки-Ляхи, км 2,000 - км 4,500</t>
  </si>
  <si>
    <t>Н-15390 Подъезд к д.Тишково от  а/д Р-21  Витебск-граница Российской Федерации (Лиозно), км 2,200 - 2,700</t>
  </si>
  <si>
    <t xml:space="preserve"> Н-15385 Подъезд к с/т "Селюты" от а/д Р-87 Витебск-Орша, км 0,000 - км 0,940</t>
  </si>
  <si>
    <t>Н-15350 Подъезд к озд.лагерю  "Лесная поляна" от а/д Н-2371 Зайцево-Старое Село, км 0,200 - км 2,900</t>
  </si>
  <si>
    <t>Н-2379 Подъезд к г.п.Сураж от а/д Н-2301 Руба-Тарасенки-граница Российской Федерации, км 0,000 - км 0,600</t>
  </si>
  <si>
    <t>Н-15342 Подъезд к   д. Луки от  Н-23071 Зайцево-Старое Село, км 0,462 - км 2,730</t>
  </si>
  <si>
    <t xml:space="preserve">Н-2302 Витебск-Сиротино, км 10,461 - км 10,655; км 15,400 - км 16,600; км 19,000 - км 21,900 </t>
  </si>
  <si>
    <t>Н-15373 Подъезд № 2 к г. Витебску от а/д Р-87 Витебск–Орша, км 2,913 - км 6,287</t>
  </si>
  <si>
    <t>Входит в план мероприятий по подготовке к районному фестивалю-ярмарке тружеников села «Дажынкi — 2025"</t>
  </si>
  <si>
    <t>Входит в перечнь  местных автомобильных дорог общего пользования 
Витебской области, требующих первоочередного ремонта</t>
  </si>
  <si>
    <t>Обращения             ВРИК, ВОДС, Входит в перечнь  местных автомобильных дорог общего пользования 
Витебской области, требующих первоочередного ремонта</t>
  </si>
  <si>
    <r>
      <t xml:space="preserve">Программа дорожных работ филиала Витебское ДРСУ №144 КУП "Витебскоблдорстрой" по текущему ремонту на 2025 год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Приложение 1</t>
    </r>
  </si>
  <si>
    <t>Н-15334 Подъезд к  д. Сибяки от а/д Н-2344 Прудники - Пудоть, км 0,300 - км 3,300</t>
  </si>
  <si>
    <t>Входит в перечнь  местных автомобильных дорог общего пользования 
Витебской области, требующих ремонта</t>
  </si>
  <si>
    <t>Н-2337 Витебск-Тулово, км 1,107 - км 2,107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</si>
</sst>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\ _₽_-;\-* #,##0.00\ _₽_-;_-* &quot;-&quot;??\ _₽_-;_-@_-"/>
    <numFmt numFmtId="164" formatCode="_-* #,##0.00_р_._-;\-* #,##0.00_р_._-;_-* &quot;-&quot;??_р_._-;_-@_-"/>
    <numFmt numFmtId="165" formatCode="0.000"/>
    <numFmt numFmtId="166" formatCode="#,##0.000"/>
    <numFmt numFmtId="167" formatCode="_-* #,##0\ _₽_-;\-* #,##0\ _₽_-;_-* &quot;-&quot;??\ _₽_-;_-@_-"/>
    <numFmt numFmtId="168" formatCode="_-* #,##0.0000\ _₽_-;\-* #,##0.0000\ _₽_-;_-* &quot;-&quot;??\ _₽_-;_-@_-"/>
    <numFmt numFmtId="169" formatCode="#,##0.00_ ;\-#,##0.00\ "/>
    <numFmt numFmtId="170" formatCode="_-* #,##0.000\ _₽_-;\-* #,##0.0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2"/>
      <name val="Times New Roman"/>
      <family val="2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2"/>
      <color indexed="8"/>
      <name val="Times New Roman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0" fontId="7" fillId="0" borderId="0"/>
  </cellStyleXfs>
  <cellXfs count="97">
    <xf numFmtId="0" fontId="0" fillId="0" borderId="0" xfId="0"/>
    <xf numFmtId="166" fontId="4" fillId="0" borderId="1" xfId="2" applyNumberFormat="1" applyFont="1" applyFill="1" applyBorder="1" applyAlignment="1">
      <alignment horizontal="right" wrapText="1"/>
    </xf>
    <xf numFmtId="166" fontId="5" fillId="0" borderId="1" xfId="2" applyNumberFormat="1" applyFont="1" applyFill="1" applyBorder="1" applyAlignment="1">
      <alignment horizontal="right" wrapText="1"/>
    </xf>
    <xf numFmtId="0" fontId="3" fillId="0" borderId="1" xfId="1" applyNumberFormat="1" applyFont="1" applyFill="1" applyBorder="1" applyAlignment="1">
      <alignment horizontal="left" vertical="top" wrapText="1"/>
    </xf>
    <xf numFmtId="0" fontId="0" fillId="0" borderId="1" xfId="0" applyBorder="1"/>
    <xf numFmtId="0" fontId="8" fillId="0" borderId="0" xfId="0" applyFont="1"/>
    <xf numFmtId="43" fontId="4" fillId="2" borderId="1" xfId="2" applyNumberFormat="1" applyFont="1" applyFill="1" applyBorder="1" applyAlignment="1">
      <alignment wrapText="1"/>
    </xf>
    <xf numFmtId="165" fontId="0" fillId="0" borderId="0" xfId="0" applyNumberFormat="1"/>
    <xf numFmtId="43" fontId="4" fillId="2" borderId="1" xfId="2" applyNumberFormat="1" applyFont="1" applyFill="1" applyBorder="1" applyAlignment="1">
      <alignment horizontal="center" vertical="center" wrapText="1"/>
    </xf>
    <xf numFmtId="1" fontId="0" fillId="0" borderId="0" xfId="0" applyNumberFormat="1"/>
    <xf numFmtId="1" fontId="3" fillId="0" borderId="1" xfId="2" applyNumberFormat="1" applyFont="1" applyFill="1" applyBorder="1" applyAlignment="1">
      <alignment horizontal="center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165" fontId="3" fillId="0" borderId="0" xfId="2" applyNumberFormat="1" applyFont="1" applyFill="1" applyBorder="1" applyAlignment="1">
      <alignment horizontal="right" wrapText="1"/>
    </xf>
    <xf numFmtId="0" fontId="0" fillId="0" borderId="0" xfId="0" applyAlignment="1">
      <alignment horizontal="right"/>
    </xf>
    <xf numFmtId="167" fontId="5" fillId="0" borderId="1" xfId="2" applyNumberFormat="1" applyFont="1" applyFill="1" applyBorder="1" applyAlignment="1">
      <alignment horizontal="center" vertical="center" wrapText="1"/>
    </xf>
    <xf numFmtId="1" fontId="3" fillId="2" borderId="1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wrapText="1"/>
    </xf>
    <xf numFmtId="1" fontId="3" fillId="0" borderId="1" xfId="1" applyNumberFormat="1" applyFont="1" applyFill="1" applyBorder="1" applyAlignment="1">
      <alignment horizontal="center" wrapText="1"/>
    </xf>
    <xf numFmtId="1" fontId="3" fillId="0" borderId="1" xfId="2" applyNumberFormat="1" applyFont="1" applyFill="1" applyBorder="1" applyAlignment="1">
      <alignment horizontal="center" wrapText="1"/>
    </xf>
    <xf numFmtId="1" fontId="3" fillId="2" borderId="1" xfId="2" applyNumberFormat="1" applyFont="1" applyFill="1" applyBorder="1" applyAlignment="1">
      <alignment horizontal="center" wrapText="1"/>
    </xf>
    <xf numFmtId="165" fontId="3" fillId="0" borderId="1" xfId="2" applyNumberFormat="1" applyFont="1" applyFill="1" applyBorder="1" applyAlignment="1">
      <alignment horizontal="center" wrapText="1"/>
    </xf>
    <xf numFmtId="3" fontId="3" fillId="2" borderId="1" xfId="2" applyNumberFormat="1" applyFont="1" applyFill="1" applyBorder="1" applyAlignment="1">
      <alignment horizontal="center" wrapText="1"/>
    </xf>
    <xf numFmtId="3" fontId="3" fillId="0" borderId="1" xfId="2" applyNumberFormat="1" applyFont="1" applyFill="1" applyBorder="1" applyAlignment="1">
      <alignment horizontal="center" wrapText="1"/>
    </xf>
    <xf numFmtId="0" fontId="5" fillId="2" borderId="1" xfId="3" applyFont="1" applyFill="1" applyBorder="1" applyAlignment="1">
      <alignment horizontal="center" vertical="center" wrapText="1"/>
    </xf>
    <xf numFmtId="167" fontId="5" fillId="2" borderId="1" xfId="2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top" wrapText="1"/>
    </xf>
    <xf numFmtId="0" fontId="3" fillId="0" borderId="1" xfId="2" applyNumberFormat="1" applyFont="1" applyFill="1" applyBorder="1" applyAlignment="1">
      <alignment horizontal="center" wrapText="1"/>
    </xf>
    <xf numFmtId="166" fontId="3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7" fontId="3" fillId="0" borderId="1" xfId="1" applyNumberFormat="1" applyFont="1" applyFill="1" applyBorder="1" applyAlignment="1">
      <alignment horizontal="center" vertical="center"/>
    </xf>
    <xf numFmtId="37" fontId="3" fillId="0" borderId="1" xfId="1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37" fontId="3" fillId="2" borderId="1" xfId="1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2" fillId="2" borderId="0" xfId="1" applyNumberFormat="1" applyFont="1" applyFill="1" applyBorder="1" applyAlignment="1">
      <alignment horizontal="center" vertical="center" wrapText="1"/>
    </xf>
    <xf numFmtId="4" fontId="0" fillId="0" borderId="1" xfId="0" applyNumberFormat="1" applyBorder="1"/>
    <xf numFmtId="1" fontId="0" fillId="0" borderId="1" xfId="0" applyNumberFormat="1" applyBorder="1"/>
    <xf numFmtId="166" fontId="0" fillId="0" borderId="0" xfId="0" applyNumberFormat="1"/>
    <xf numFmtId="0" fontId="3" fillId="0" borderId="1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2" applyNumberFormat="1" applyFont="1" applyFill="1" applyBorder="1" applyAlignment="1">
      <alignment horizontal="center" vertical="center" wrapText="1"/>
    </xf>
    <xf numFmtId="43" fontId="10" fillId="2" borderId="1" xfId="2" applyNumberFormat="1" applyFont="1" applyFill="1" applyBorder="1" applyAlignment="1">
      <alignment wrapText="1"/>
    </xf>
    <xf numFmtId="0" fontId="11" fillId="2" borderId="1" xfId="3" applyFont="1" applyFill="1" applyBorder="1" applyAlignment="1">
      <alignment horizontal="center" vertical="center" wrapText="1"/>
    </xf>
    <xf numFmtId="167" fontId="11" fillId="0" borderId="1" xfId="2" applyNumberFormat="1" applyFont="1" applyFill="1" applyBorder="1" applyAlignment="1">
      <alignment horizontal="center" vertical="center" wrapText="1"/>
    </xf>
    <xf numFmtId="165" fontId="9" fillId="0" borderId="1" xfId="2" applyNumberFormat="1" applyFont="1" applyFill="1" applyBorder="1" applyAlignment="1">
      <alignment horizontal="center" vertical="center" wrapText="1"/>
    </xf>
    <xf numFmtId="1" fontId="9" fillId="2" borderId="1" xfId="2" applyNumberFormat="1" applyFont="1" applyFill="1" applyBorder="1" applyAlignment="1">
      <alignment horizontal="center" vertical="center" wrapText="1"/>
    </xf>
    <xf numFmtId="1" fontId="9" fillId="0" borderId="1" xfId="2" applyNumberFormat="1" applyFont="1" applyFill="1" applyBorder="1" applyAlignment="1">
      <alignment horizontal="center" wrapText="1"/>
    </xf>
    <xf numFmtId="1" fontId="9" fillId="0" borderId="1" xfId="2" applyNumberFormat="1" applyFont="1" applyFill="1" applyBorder="1" applyAlignment="1">
      <alignment horizontal="center" vertical="center" wrapText="1"/>
    </xf>
    <xf numFmtId="0" fontId="9" fillId="0" borderId="1" xfId="2" applyNumberFormat="1" applyFont="1" applyFill="1" applyBorder="1" applyAlignment="1">
      <alignment horizont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3" fillId="2" borderId="1" xfId="2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9" fillId="2" borderId="1" xfId="2" applyNumberFormat="1" applyFont="1" applyFill="1" applyBorder="1" applyAlignment="1">
      <alignment horizontal="center" vertical="center" wrapText="1"/>
    </xf>
    <xf numFmtId="165" fontId="8" fillId="0" borderId="0" xfId="0" applyNumberFormat="1" applyFont="1"/>
    <xf numFmtId="2" fontId="3" fillId="2" borderId="1" xfId="0" applyNumberFormat="1" applyFont="1" applyFill="1" applyBorder="1" applyAlignment="1">
      <alignment horizontal="center" vertical="center"/>
    </xf>
    <xf numFmtId="2" fontId="8" fillId="0" borderId="0" xfId="0" applyNumberFormat="1" applyFont="1"/>
    <xf numFmtId="168" fontId="5" fillId="2" borderId="1" xfId="2" applyNumberFormat="1" applyFont="1" applyFill="1" applyBorder="1" applyAlignment="1">
      <alignment horizontal="center" vertical="center" wrapText="1"/>
    </xf>
    <xf numFmtId="39" fontId="3" fillId="2" borderId="1" xfId="1" applyNumberFormat="1" applyFont="1" applyFill="1" applyBorder="1" applyAlignment="1">
      <alignment horizontal="center" vertical="center"/>
    </xf>
    <xf numFmtId="0" fontId="9" fillId="0" borderId="1" xfId="2" applyNumberFormat="1" applyFont="1" applyFill="1" applyBorder="1" applyAlignment="1">
      <alignment horizontal="center" vertical="center" wrapText="1"/>
    </xf>
    <xf numFmtId="167" fontId="9" fillId="2" borderId="1" xfId="2" applyNumberFormat="1" applyFont="1" applyFill="1" applyBorder="1" applyAlignment="1">
      <alignment horizontal="left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9" fontId="3" fillId="0" borderId="1" xfId="1" applyNumberFormat="1" applyFont="1" applyFill="1" applyBorder="1" applyAlignment="1">
      <alignment horizontal="center" vertical="center"/>
    </xf>
    <xf numFmtId="0" fontId="12" fillId="0" borderId="1" xfId="0" applyFont="1" applyBorder="1"/>
    <xf numFmtId="0" fontId="12" fillId="0" borderId="0" xfId="0" applyFont="1"/>
    <xf numFmtId="169" fontId="0" fillId="0" borderId="0" xfId="0" applyNumberFormat="1"/>
    <xf numFmtId="0" fontId="3" fillId="2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3" fillId="2" borderId="1" xfId="0" applyFont="1" applyFill="1" applyBorder="1"/>
    <xf numFmtId="165" fontId="3" fillId="0" borderId="1" xfId="1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/>
    <xf numFmtId="0" fontId="8" fillId="2" borderId="1" xfId="0" applyFont="1" applyFill="1" applyBorder="1"/>
    <xf numFmtId="166" fontId="3" fillId="2" borderId="1" xfId="2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37" fontId="3" fillId="2" borderId="1" xfId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165" fontId="5" fillId="2" borderId="1" xfId="3" applyNumberFormat="1" applyFont="1" applyFill="1" applyBorder="1" applyAlignment="1">
      <alignment horizontal="center" vertical="center" wrapText="1"/>
    </xf>
    <xf numFmtId="170" fontId="5" fillId="2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3" fillId="0" borderId="1" xfId="1" applyNumberFormat="1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wrapText="1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wrapText="1"/>
    </xf>
  </cellXfs>
  <cellStyles count="4">
    <cellStyle name="Обычный" xfId="0" builtinId="0"/>
    <cellStyle name="Обычный 2" xfId="1" xr:uid="{00000000-0005-0000-0000-000001000000}"/>
    <cellStyle name="Обычный 2 2 2" xfId="3" xr:uid="{00000000-0005-0000-0000-000002000000}"/>
    <cellStyle name="Финансовый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X36"/>
  <sheetViews>
    <sheetView tabSelected="1" view="pageBreakPreview" zoomScaleNormal="100" zoomScaleSheetLayoutView="100" workbookViewId="0">
      <selection activeCell="Q18" sqref="Q18"/>
    </sheetView>
  </sheetViews>
  <sheetFormatPr defaultRowHeight="15" x14ac:dyDescent="0.25"/>
  <cols>
    <col min="1" max="1" width="2.28515625" customWidth="1"/>
    <col min="2" max="2" width="44.7109375" customWidth="1"/>
    <col min="3" max="3" width="11.140625" hidden="1" customWidth="1"/>
    <col min="4" max="4" width="9.140625" customWidth="1"/>
    <col min="5" max="5" width="9.140625" style="5" customWidth="1"/>
    <col min="6" max="6" width="12.85546875" style="5" customWidth="1"/>
    <col min="7" max="7" width="14.85546875" style="5" customWidth="1"/>
    <col min="8" max="8" width="13.42578125" style="5" customWidth="1"/>
    <col min="9" max="9" width="11.5703125" style="5" customWidth="1"/>
    <col min="10" max="10" width="12.28515625" style="5" customWidth="1"/>
    <col min="11" max="11" width="14.140625" style="5" customWidth="1"/>
    <col min="12" max="12" width="13.28515625" style="5" customWidth="1"/>
    <col min="13" max="13" width="14.42578125" style="5" customWidth="1"/>
    <col min="14" max="14" width="15.28515625" style="5" customWidth="1"/>
    <col min="15" max="16" width="14.5703125" customWidth="1"/>
    <col min="17" max="17" width="13.7109375" customWidth="1"/>
    <col min="18" max="18" width="12.42578125" customWidth="1"/>
    <col min="19" max="19" width="10.42578125" customWidth="1"/>
    <col min="20" max="20" width="17.5703125" customWidth="1"/>
    <col min="21" max="21" width="18.85546875" bestFit="1" customWidth="1"/>
    <col min="22" max="22" width="11.7109375" bestFit="1" customWidth="1"/>
  </cols>
  <sheetData>
    <row r="1" spans="1:24" x14ac:dyDescent="0.25">
      <c r="B1" s="88" t="s">
        <v>57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</row>
    <row r="2" spans="1:24" x14ac:dyDescent="0.25"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</row>
    <row r="3" spans="1:24" ht="15.75" x14ac:dyDescent="0.25">
      <c r="A3" s="4"/>
      <c r="B3" s="93" t="s">
        <v>5</v>
      </c>
      <c r="C3" s="94" t="s">
        <v>6</v>
      </c>
      <c r="D3" s="95" t="s">
        <v>25</v>
      </c>
      <c r="E3" s="95" t="s">
        <v>7</v>
      </c>
      <c r="F3" s="96" t="s">
        <v>8</v>
      </c>
      <c r="G3" s="96"/>
      <c r="H3" s="92" t="s">
        <v>9</v>
      </c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87" t="s">
        <v>33</v>
      </c>
    </row>
    <row r="4" spans="1:24" ht="15.75" x14ac:dyDescent="0.25">
      <c r="A4" s="44"/>
      <c r="B4" s="93"/>
      <c r="C4" s="94"/>
      <c r="D4" s="95"/>
      <c r="E4" s="95"/>
      <c r="F4" s="16" t="s">
        <v>10</v>
      </c>
      <c r="G4" s="17" t="s">
        <v>11</v>
      </c>
      <c r="H4" s="25" t="s">
        <v>12</v>
      </c>
      <c r="I4" s="25" t="s">
        <v>13</v>
      </c>
      <c r="J4" s="25" t="s">
        <v>14</v>
      </c>
      <c r="K4" s="25" t="s">
        <v>15</v>
      </c>
      <c r="L4" s="25" t="s">
        <v>16</v>
      </c>
      <c r="M4" s="25" t="s">
        <v>17</v>
      </c>
      <c r="N4" s="26" t="s">
        <v>18</v>
      </c>
      <c r="O4" s="26" t="s">
        <v>19</v>
      </c>
      <c r="P4" s="26" t="s">
        <v>20</v>
      </c>
      <c r="Q4" s="26" t="s">
        <v>21</v>
      </c>
      <c r="R4" s="26" t="s">
        <v>22</v>
      </c>
      <c r="S4" s="26" t="s">
        <v>23</v>
      </c>
      <c r="T4" s="87"/>
      <c r="U4" s="39"/>
      <c r="V4" s="39"/>
    </row>
    <row r="5" spans="1:24" ht="15.75" x14ac:dyDescent="0.25">
      <c r="A5" s="44"/>
      <c r="B5" s="43" t="s">
        <v>0</v>
      </c>
      <c r="C5" s="1"/>
      <c r="D5" s="2"/>
      <c r="E5" s="2"/>
      <c r="F5" s="20">
        <f>F10+F11+F13+F15+F16+F17+F18+F19+F14+F20+F21+F22+F23+F24+F25+F26+F27+F28</f>
        <v>36.687000000000005</v>
      </c>
      <c r="G5" s="46">
        <f>G10+G11+G13+G14+G15+G16+G17+G18+G19+G20+G21+G22+G23+G24+G25+G26+G27+G28</f>
        <v>8227500</v>
      </c>
      <c r="H5" s="18">
        <f>H10+H11+H12+H13+H14+H15+H16+H17+H18+H19+H20+H21+H22+H23+H24+H26+H25+H27+H28</f>
        <v>0</v>
      </c>
      <c r="I5" s="18">
        <f t="shared" ref="I5:S5" si="0">I10+I11+I12+I13+I14+I15+I16+I17+I18+I19+I20+I21+I22+I23+I24+I26+I25+I27+I28</f>
        <v>0</v>
      </c>
      <c r="J5" s="18">
        <f t="shared" si="0"/>
        <v>176500</v>
      </c>
      <c r="K5" s="18">
        <f t="shared" si="0"/>
        <v>371770</v>
      </c>
      <c r="L5" s="18">
        <f t="shared" si="0"/>
        <v>907186</v>
      </c>
      <c r="M5" s="18">
        <f t="shared" si="0"/>
        <v>1303830</v>
      </c>
      <c r="N5" s="18">
        <f t="shared" si="0"/>
        <v>1501603</v>
      </c>
      <c r="O5" s="18">
        <f t="shared" si="0"/>
        <v>1452563</v>
      </c>
      <c r="P5" s="18">
        <f t="shared" si="0"/>
        <v>1404922</v>
      </c>
      <c r="Q5" s="18">
        <f t="shared" si="0"/>
        <v>1036792</v>
      </c>
      <c r="R5" s="18">
        <f t="shared" si="0"/>
        <v>148750</v>
      </c>
      <c r="S5" s="18">
        <f t="shared" si="0"/>
        <v>0</v>
      </c>
      <c r="T5" s="87"/>
      <c r="U5" s="12"/>
      <c r="X5" s="7"/>
    </row>
    <row r="6" spans="1:24" ht="15.75" hidden="1" x14ac:dyDescent="0.25">
      <c r="A6" s="44"/>
      <c r="B6" s="43" t="s">
        <v>1</v>
      </c>
      <c r="C6" s="1"/>
      <c r="D6" s="2"/>
      <c r="E6" s="2"/>
      <c r="F6" s="20"/>
      <c r="G6" s="10">
        <v>0</v>
      </c>
      <c r="H6" s="18" t="e">
        <f>#REF!+H9+#REF!</f>
        <v>#REF!</v>
      </c>
      <c r="I6" s="18" t="e">
        <f>#REF!+I9+#REF!</f>
        <v>#REF!</v>
      </c>
      <c r="J6" s="18"/>
      <c r="K6" s="18">
        <f>K13</f>
        <v>0</v>
      </c>
      <c r="L6" s="18">
        <f>L11</f>
        <v>0</v>
      </c>
      <c r="M6" s="18">
        <f>0</f>
        <v>0</v>
      </c>
      <c r="N6" s="21" t="e">
        <f>#REF!+N9+#REF!</f>
        <v>#REF!</v>
      </c>
      <c r="O6" s="21" t="e">
        <f>#REF!+O9+#REF!</f>
        <v>#REF!</v>
      </c>
      <c r="P6" s="22">
        <v>0</v>
      </c>
      <c r="Q6" s="22" t="e">
        <f>#REF!+Q9+#REF!</f>
        <v>#REF!</v>
      </c>
      <c r="R6" s="22" t="e">
        <f>#REF!+R9+#REF!</f>
        <v>#REF!</v>
      </c>
      <c r="S6" s="22" t="e">
        <f>#REF!+S9+#REF!</f>
        <v>#REF!</v>
      </c>
      <c r="T6" s="40"/>
    </row>
    <row r="7" spans="1:24" ht="15.75" hidden="1" x14ac:dyDescent="0.25">
      <c r="A7" s="44"/>
      <c r="B7" s="3" t="s">
        <v>27</v>
      </c>
      <c r="C7" s="1"/>
      <c r="D7" s="2"/>
      <c r="E7" s="2"/>
      <c r="F7" s="20"/>
      <c r="G7" s="10">
        <v>0</v>
      </c>
      <c r="H7" s="18" t="e">
        <f>H10+H11+H13+#REF!+#REF!</f>
        <v>#REF!</v>
      </c>
      <c r="I7" s="18" t="e">
        <f>I10+I11+I13+#REF!+#REF!</f>
        <v>#REF!</v>
      </c>
      <c r="J7" s="18" t="e">
        <f>J10+J11+J13+#REF!+#REF!</f>
        <v>#REF!</v>
      </c>
      <c r="K7" s="18" t="e">
        <f>#REF!+K14+#REF!</f>
        <v>#REF!</v>
      </c>
      <c r="L7" s="18">
        <f>L13</f>
        <v>0</v>
      </c>
      <c r="M7" s="18" t="e">
        <f>#REF!+M9+#REF!+#REF!</f>
        <v>#REF!</v>
      </c>
      <c r="N7" s="21" t="e">
        <f>#REF!</f>
        <v>#REF!</v>
      </c>
      <c r="O7" s="21" t="e">
        <f>O15+#REF!</f>
        <v>#REF!</v>
      </c>
      <c r="P7" s="22" t="e">
        <f>#REF!</f>
        <v>#REF!</v>
      </c>
      <c r="Q7" s="22">
        <v>0</v>
      </c>
      <c r="R7" s="22" t="e">
        <f>R10+R11+R13+#REF!+#REF!</f>
        <v>#REF!</v>
      </c>
      <c r="S7" s="22" t="e">
        <f>S10+S11+S13+#REF!+#REF!</f>
        <v>#REF!</v>
      </c>
      <c r="T7" s="4"/>
      <c r="U7" s="9"/>
    </row>
    <row r="8" spans="1:24" ht="15.75" hidden="1" x14ac:dyDescent="0.25">
      <c r="A8" s="44"/>
      <c r="B8" s="3" t="s">
        <v>2</v>
      </c>
      <c r="C8" s="1"/>
      <c r="D8" s="2"/>
      <c r="E8" s="2"/>
      <c r="F8" s="20"/>
      <c r="G8" s="10">
        <v>0</v>
      </c>
      <c r="H8" s="18" t="e">
        <f>H14+#REF!+#REF!</f>
        <v>#REF!</v>
      </c>
      <c r="I8" s="18" t="e">
        <f>I14+#REF!+#REF!</f>
        <v>#REF!</v>
      </c>
      <c r="J8" s="18" t="e">
        <f>J14+#REF!+#REF!</f>
        <v>#REF!</v>
      </c>
      <c r="K8" s="18">
        <v>0</v>
      </c>
      <c r="L8" s="18">
        <v>0</v>
      </c>
      <c r="M8" s="18">
        <f>0</f>
        <v>0</v>
      </c>
      <c r="N8" s="19">
        <v>0</v>
      </c>
      <c r="O8" s="19" t="e">
        <f>#REF!</f>
        <v>#REF!</v>
      </c>
      <c r="P8" s="18" t="e">
        <f>#REF!</f>
        <v>#REF!</v>
      </c>
      <c r="Q8" s="18" t="e">
        <f>Q14+#REF!+#REF!</f>
        <v>#REF!</v>
      </c>
      <c r="R8" s="18" t="e">
        <f>R14+#REF!+#REF!</f>
        <v>#REF!</v>
      </c>
      <c r="S8" s="18" t="e">
        <f>S14+#REF!+#REF!</f>
        <v>#REF!</v>
      </c>
      <c r="T8" s="41"/>
      <c r="U8" s="9"/>
    </row>
    <row r="9" spans="1:24" ht="51.75" hidden="1" customHeight="1" x14ac:dyDescent="0.25">
      <c r="A9" s="44"/>
      <c r="B9" s="65" t="s">
        <v>29</v>
      </c>
      <c r="C9" s="47"/>
      <c r="D9" s="48"/>
      <c r="E9" s="49" t="s">
        <v>4</v>
      </c>
      <c r="F9" s="50">
        <v>1.2</v>
      </c>
      <c r="G9" s="15">
        <f>H9+I9+J9+K9+L9+M9+N9+O9+P9+Q9+R9+S9</f>
        <v>0</v>
      </c>
      <c r="H9" s="52"/>
      <c r="I9" s="52"/>
      <c r="J9" s="53"/>
      <c r="K9" s="53"/>
      <c r="L9" s="53"/>
      <c r="M9" s="10"/>
      <c r="N9" s="51"/>
      <c r="O9" s="58"/>
      <c r="P9" s="64"/>
      <c r="Q9" s="64">
        <v>0</v>
      </c>
      <c r="R9" s="54"/>
      <c r="S9" s="54"/>
      <c r="T9" s="55" t="s">
        <v>30</v>
      </c>
      <c r="U9" s="7"/>
    </row>
    <row r="10" spans="1:24" ht="50.25" customHeight="1" x14ac:dyDescent="0.25">
      <c r="A10" s="44"/>
      <c r="B10" s="71" t="s">
        <v>50</v>
      </c>
      <c r="C10" s="8" t="s">
        <v>24</v>
      </c>
      <c r="D10" s="85"/>
      <c r="E10" s="14" t="s">
        <v>3</v>
      </c>
      <c r="F10" s="11">
        <f>0.6</f>
        <v>0.6</v>
      </c>
      <c r="G10" s="15">
        <f t="shared" ref="G10:G28" si="1">H10+I10+J10+K10+L10+M10+N10+O10+P10+Q10+R10+S10</f>
        <v>155000</v>
      </c>
      <c r="H10" s="18"/>
      <c r="I10" s="18"/>
      <c r="J10" s="10">
        <v>100000</v>
      </c>
      <c r="K10" s="10">
        <v>55000</v>
      </c>
      <c r="L10" s="10"/>
      <c r="M10" s="10"/>
      <c r="N10" s="15"/>
      <c r="O10" s="15"/>
      <c r="P10" s="10"/>
      <c r="Q10" s="10"/>
      <c r="R10" s="28"/>
      <c r="S10" s="28"/>
      <c r="T10" s="72" t="s">
        <v>32</v>
      </c>
      <c r="U10" s="7"/>
      <c r="V10" s="7"/>
    </row>
    <row r="11" spans="1:24" ht="149.25" customHeight="1" x14ac:dyDescent="0.25">
      <c r="A11" s="44"/>
      <c r="B11" s="71" t="s">
        <v>49</v>
      </c>
      <c r="C11" s="6"/>
      <c r="D11" s="85"/>
      <c r="E11" s="14" t="s">
        <v>3</v>
      </c>
      <c r="F11" s="11">
        <f>2.7</f>
        <v>2.7</v>
      </c>
      <c r="G11" s="15">
        <f t="shared" si="1"/>
        <v>525706</v>
      </c>
      <c r="H11" s="18"/>
      <c r="I11" s="18"/>
      <c r="J11" s="18"/>
      <c r="K11" s="46"/>
      <c r="L11" s="46"/>
      <c r="M11" s="46"/>
      <c r="N11" s="56"/>
      <c r="O11" s="56"/>
      <c r="P11" s="10">
        <v>262853</v>
      </c>
      <c r="Q11" s="10">
        <v>262853</v>
      </c>
      <c r="R11" s="28"/>
      <c r="S11" s="28"/>
      <c r="T11" s="72" t="s">
        <v>55</v>
      </c>
      <c r="U11" s="7"/>
    </row>
    <row r="12" spans="1:24" ht="65.25" hidden="1" customHeight="1" x14ac:dyDescent="0.25">
      <c r="A12" s="44"/>
      <c r="B12" s="71" t="s">
        <v>44</v>
      </c>
      <c r="C12" s="6"/>
      <c r="D12" s="23"/>
      <c r="E12" s="14" t="s">
        <v>3</v>
      </c>
      <c r="F12" s="11">
        <f>0.48-0.13</f>
        <v>0.35</v>
      </c>
      <c r="G12" s="15">
        <f t="shared" si="1"/>
        <v>76416</v>
      </c>
      <c r="H12" s="18"/>
      <c r="I12" s="18"/>
      <c r="J12" s="18"/>
      <c r="K12" s="10"/>
      <c r="L12" s="31">
        <v>76416</v>
      </c>
      <c r="M12" s="31"/>
      <c r="N12" s="56"/>
      <c r="O12" s="56"/>
      <c r="P12" s="66"/>
      <c r="Q12" s="46"/>
      <c r="R12" s="28"/>
      <c r="S12" s="28"/>
      <c r="T12" s="72" t="s">
        <v>32</v>
      </c>
      <c r="U12" s="7"/>
    </row>
    <row r="13" spans="1:24" ht="119.25" customHeight="1" x14ac:dyDescent="0.25">
      <c r="A13" s="44"/>
      <c r="B13" s="71" t="s">
        <v>48</v>
      </c>
      <c r="C13" s="6"/>
      <c r="D13" s="86"/>
      <c r="E13" s="14" t="s">
        <v>3</v>
      </c>
      <c r="F13" s="75">
        <v>0.94</v>
      </c>
      <c r="G13" s="15">
        <f>H13+I13+J13+K13+L13+M13+N13+O13+P13+Q13+R13+S13</f>
        <v>205000</v>
      </c>
      <c r="H13" s="18"/>
      <c r="I13" s="18"/>
      <c r="J13" s="10"/>
      <c r="K13" s="10"/>
      <c r="L13" s="10"/>
      <c r="M13" s="10">
        <v>102500</v>
      </c>
      <c r="N13" s="15">
        <v>102500</v>
      </c>
      <c r="O13" s="56"/>
      <c r="P13" s="66"/>
      <c r="Q13" s="28"/>
      <c r="R13" s="28"/>
      <c r="S13" s="28"/>
      <c r="T13" s="72" t="s">
        <v>54</v>
      </c>
      <c r="U13" s="7"/>
    </row>
    <row r="14" spans="1:24" ht="189.75" customHeight="1" x14ac:dyDescent="0.25">
      <c r="A14" s="44"/>
      <c r="B14" s="71" t="s">
        <v>36</v>
      </c>
      <c r="C14" s="6"/>
      <c r="D14" s="23"/>
      <c r="E14" s="14" t="s">
        <v>26</v>
      </c>
      <c r="F14" s="11">
        <v>1.5</v>
      </c>
      <c r="G14" s="15">
        <f t="shared" si="1"/>
        <v>469000</v>
      </c>
      <c r="H14" s="18"/>
      <c r="I14" s="18"/>
      <c r="J14" s="18"/>
      <c r="K14" s="46"/>
      <c r="L14" s="10">
        <v>133000</v>
      </c>
      <c r="M14" s="10">
        <v>133000</v>
      </c>
      <c r="N14" s="56">
        <v>100000</v>
      </c>
      <c r="O14" s="56">
        <v>103000</v>
      </c>
      <c r="P14" s="66"/>
      <c r="Q14" s="46"/>
      <c r="R14" s="28"/>
      <c r="S14" s="28"/>
      <c r="T14" s="76" t="s">
        <v>56</v>
      </c>
      <c r="U14" s="7"/>
    </row>
    <row r="15" spans="1:24" ht="131.25" customHeight="1" x14ac:dyDescent="0.25">
      <c r="A15" s="73"/>
      <c r="B15" s="77" t="s">
        <v>45</v>
      </c>
      <c r="C15" s="78"/>
      <c r="D15" s="24"/>
      <c r="E15" s="14" t="s">
        <v>3</v>
      </c>
      <c r="F15" s="29">
        <f>1.7-0.896</f>
        <v>0.80399999999999994</v>
      </c>
      <c r="G15" s="15">
        <f t="shared" si="1"/>
        <v>175540</v>
      </c>
      <c r="H15" s="31"/>
      <c r="I15" s="31"/>
      <c r="J15" s="31"/>
      <c r="K15" s="31">
        <v>87770</v>
      </c>
      <c r="L15" s="31">
        <v>87770</v>
      </c>
      <c r="M15" s="31"/>
      <c r="N15" s="60"/>
      <c r="O15" s="63"/>
      <c r="P15" s="67"/>
      <c r="Q15" s="67"/>
      <c r="R15" s="33"/>
      <c r="S15" s="33"/>
      <c r="T15" s="72" t="s">
        <v>54</v>
      </c>
      <c r="U15" s="7"/>
      <c r="V15" s="7"/>
      <c r="W15" s="7"/>
    </row>
    <row r="16" spans="1:24" ht="154.5" customHeight="1" x14ac:dyDescent="0.25">
      <c r="A16" s="4"/>
      <c r="B16" s="27" t="s">
        <v>51</v>
      </c>
      <c r="C16" s="79"/>
      <c r="D16" s="24"/>
      <c r="E16" s="14" t="s">
        <v>26</v>
      </c>
      <c r="F16" s="29">
        <f>2.268</f>
        <v>2.2679999999999998</v>
      </c>
      <c r="G16" s="15">
        <f t="shared" si="1"/>
        <v>737823</v>
      </c>
      <c r="H16" s="30"/>
      <c r="I16" s="30"/>
      <c r="J16" s="30"/>
      <c r="K16" s="30"/>
      <c r="L16" s="31"/>
      <c r="M16" s="31"/>
      <c r="N16" s="32"/>
      <c r="O16" s="37">
        <v>245941</v>
      </c>
      <c r="P16" s="33">
        <v>245941</v>
      </c>
      <c r="Q16" s="33">
        <v>245941</v>
      </c>
      <c r="R16" s="34"/>
      <c r="S16" s="34"/>
      <c r="T16" s="76" t="s">
        <v>55</v>
      </c>
    </row>
    <row r="17" spans="1:21" ht="150" x14ac:dyDescent="0.25">
      <c r="A17" s="4"/>
      <c r="B17" s="27" t="s">
        <v>42</v>
      </c>
      <c r="C17" s="79"/>
      <c r="D17" s="24"/>
      <c r="E17" s="14" t="s">
        <v>26</v>
      </c>
      <c r="F17" s="29">
        <v>1.0660000000000001</v>
      </c>
      <c r="G17" s="15">
        <f t="shared" si="1"/>
        <v>366800</v>
      </c>
      <c r="H17" s="30"/>
      <c r="I17" s="30"/>
      <c r="J17" s="30"/>
      <c r="K17" s="30"/>
      <c r="L17" s="30"/>
      <c r="M17" s="31">
        <v>183400</v>
      </c>
      <c r="N17" s="32">
        <v>183400</v>
      </c>
      <c r="O17" s="63"/>
      <c r="P17" s="67"/>
      <c r="Q17" s="34"/>
      <c r="R17" s="34"/>
      <c r="S17" s="34"/>
      <c r="T17" s="76" t="s">
        <v>55</v>
      </c>
    </row>
    <row r="18" spans="1:21" ht="150" customHeight="1" x14ac:dyDescent="0.25">
      <c r="A18" s="4"/>
      <c r="B18" s="27" t="s">
        <v>40</v>
      </c>
      <c r="C18" s="79"/>
      <c r="D18" s="24"/>
      <c r="E18" s="14" t="s">
        <v>26</v>
      </c>
      <c r="F18" s="29">
        <f>17.37-12.86</f>
        <v>4.5100000000000016</v>
      </c>
      <c r="G18" s="15">
        <f t="shared" si="1"/>
        <v>1310000</v>
      </c>
      <c r="H18" s="30"/>
      <c r="I18" s="30"/>
      <c r="J18" s="30"/>
      <c r="K18" s="30"/>
      <c r="L18" s="30"/>
      <c r="M18" s="31">
        <v>350000</v>
      </c>
      <c r="N18" s="32">
        <v>280000</v>
      </c>
      <c r="O18" s="32">
        <v>280000</v>
      </c>
      <c r="P18" s="32">
        <v>400000</v>
      </c>
      <c r="Q18" s="32"/>
      <c r="R18" s="34"/>
      <c r="S18" s="34"/>
      <c r="T18" s="76" t="s">
        <v>55</v>
      </c>
      <c r="U18" s="42"/>
    </row>
    <row r="19" spans="1:21" ht="47.25" x14ac:dyDescent="0.25">
      <c r="A19" s="4"/>
      <c r="B19" s="27" t="s">
        <v>43</v>
      </c>
      <c r="C19" s="79"/>
      <c r="D19" s="62"/>
      <c r="E19" s="14" t="s">
        <v>26</v>
      </c>
      <c r="F19" s="29">
        <v>0.9</v>
      </c>
      <c r="G19" s="15">
        <f t="shared" si="1"/>
        <v>322786</v>
      </c>
      <c r="H19" s="30"/>
      <c r="I19" s="30"/>
      <c r="J19" s="45"/>
      <c r="K19" s="31"/>
      <c r="L19" s="45"/>
      <c r="M19" s="35"/>
      <c r="N19" s="35">
        <v>166393</v>
      </c>
      <c r="O19" s="35">
        <v>156393</v>
      </c>
      <c r="P19" s="67"/>
      <c r="Q19" s="45"/>
      <c r="R19" s="34"/>
      <c r="S19" s="34"/>
      <c r="T19" s="76" t="s">
        <v>31</v>
      </c>
      <c r="U19" s="57"/>
    </row>
    <row r="20" spans="1:21" ht="162" customHeight="1" x14ac:dyDescent="0.25">
      <c r="A20" s="74"/>
      <c r="B20" s="27" t="s">
        <v>38</v>
      </c>
      <c r="C20" s="80"/>
      <c r="D20" s="24"/>
      <c r="E20" s="24" t="s">
        <v>4</v>
      </c>
      <c r="F20" s="81">
        <v>4</v>
      </c>
      <c r="G20" s="15">
        <f t="shared" si="1"/>
        <v>170000</v>
      </c>
      <c r="H20" s="82"/>
      <c r="I20" s="82"/>
      <c r="J20" s="32"/>
      <c r="K20" s="32"/>
      <c r="L20" s="36"/>
      <c r="M20" s="36"/>
      <c r="N20" s="32"/>
      <c r="O20" s="37"/>
      <c r="P20" s="37"/>
      <c r="Q20" s="37">
        <v>85000</v>
      </c>
      <c r="R20" s="37">
        <v>85000</v>
      </c>
      <c r="S20" s="83"/>
      <c r="T20" s="76" t="s">
        <v>55</v>
      </c>
    </row>
    <row r="21" spans="1:21" ht="155.25" customHeight="1" x14ac:dyDescent="0.25">
      <c r="A21" s="4"/>
      <c r="B21" s="27" t="s">
        <v>52</v>
      </c>
      <c r="C21" s="79"/>
      <c r="D21" s="24"/>
      <c r="E21" s="14" t="s">
        <v>3</v>
      </c>
      <c r="F21" s="29">
        <f>(21.9-19)+(16.6-15.4)+(10.655-10.461)</f>
        <v>4.2939999999999987</v>
      </c>
      <c r="G21" s="15">
        <f t="shared" si="1"/>
        <v>847500</v>
      </c>
      <c r="H21" s="30"/>
      <c r="I21" s="30"/>
      <c r="J21" s="31"/>
      <c r="K21" s="31">
        <v>82500</v>
      </c>
      <c r="L21" s="31">
        <v>482500</v>
      </c>
      <c r="M21" s="31">
        <v>182500</v>
      </c>
      <c r="N21" s="32">
        <v>100000</v>
      </c>
      <c r="O21" s="63"/>
      <c r="P21" s="67"/>
      <c r="Q21" s="67"/>
      <c r="R21" s="34"/>
      <c r="S21" s="34"/>
      <c r="T21" s="72" t="s">
        <v>55</v>
      </c>
    </row>
    <row r="22" spans="1:21" s="69" customFormat="1" ht="46.5" customHeight="1" x14ac:dyDescent="0.25">
      <c r="A22" s="68"/>
      <c r="B22" s="27" t="s">
        <v>60</v>
      </c>
      <c r="C22" s="79"/>
      <c r="D22" s="24"/>
      <c r="E22" s="14" t="s">
        <v>3</v>
      </c>
      <c r="F22" s="29">
        <v>1</v>
      </c>
      <c r="G22" s="15">
        <f t="shared" si="1"/>
        <v>197500</v>
      </c>
      <c r="H22" s="30"/>
      <c r="I22" s="30"/>
      <c r="J22" s="30"/>
      <c r="K22" s="31">
        <v>70000</v>
      </c>
      <c r="L22" s="31">
        <v>127500</v>
      </c>
      <c r="M22" s="30"/>
      <c r="N22" s="32"/>
      <c r="O22" s="37"/>
      <c r="P22" s="33"/>
      <c r="Q22" s="33"/>
      <c r="R22" s="33"/>
      <c r="S22" s="33"/>
      <c r="T22" s="72" t="s">
        <v>32</v>
      </c>
    </row>
    <row r="23" spans="1:21" s="69" customFormat="1" ht="154.5" customHeight="1" x14ac:dyDescent="0.25">
      <c r="A23" s="68"/>
      <c r="B23" s="27" t="s">
        <v>46</v>
      </c>
      <c r="C23" s="79"/>
      <c r="D23" s="24"/>
      <c r="E23" s="14" t="s">
        <v>26</v>
      </c>
      <c r="F23" s="29">
        <f>4.5-2</f>
        <v>2.5</v>
      </c>
      <c r="G23" s="15">
        <f t="shared" si="1"/>
        <v>813300</v>
      </c>
      <c r="H23" s="30"/>
      <c r="I23" s="30"/>
      <c r="J23" s="30"/>
      <c r="K23" s="31"/>
      <c r="L23" s="31"/>
      <c r="M23" s="31">
        <v>271100</v>
      </c>
      <c r="N23" s="32">
        <v>171100</v>
      </c>
      <c r="O23" s="37">
        <v>371100</v>
      </c>
      <c r="P23" s="33"/>
      <c r="Q23" s="33"/>
      <c r="R23" s="33"/>
      <c r="S23" s="33"/>
      <c r="T23" s="76" t="s">
        <v>55</v>
      </c>
    </row>
    <row r="24" spans="1:21" ht="68.25" customHeight="1" x14ac:dyDescent="0.25">
      <c r="A24" s="4"/>
      <c r="B24" s="84" t="s">
        <v>41</v>
      </c>
      <c r="C24" s="79"/>
      <c r="D24" s="24"/>
      <c r="E24" s="14" t="s">
        <v>26</v>
      </c>
      <c r="F24" s="29">
        <f>3.1-1.1</f>
        <v>2</v>
      </c>
      <c r="G24" s="15">
        <f t="shared" si="1"/>
        <v>650640</v>
      </c>
      <c r="H24" s="30"/>
      <c r="I24" s="30"/>
      <c r="J24" s="30"/>
      <c r="K24" s="30"/>
      <c r="L24" s="31"/>
      <c r="M24" s="31"/>
      <c r="N24" s="32">
        <v>216880</v>
      </c>
      <c r="O24" s="32">
        <v>116880</v>
      </c>
      <c r="P24" s="32">
        <v>216880</v>
      </c>
      <c r="Q24" s="33">
        <v>100000</v>
      </c>
      <c r="R24" s="33"/>
      <c r="S24" s="34"/>
      <c r="T24" s="76" t="s">
        <v>31</v>
      </c>
    </row>
    <row r="25" spans="1:21" ht="53.25" customHeight="1" x14ac:dyDescent="0.25">
      <c r="A25" s="68"/>
      <c r="B25" s="27" t="s">
        <v>47</v>
      </c>
      <c r="C25" s="79"/>
      <c r="D25" s="79"/>
      <c r="E25" s="14" t="s">
        <v>26</v>
      </c>
      <c r="F25" s="38">
        <v>0.5</v>
      </c>
      <c r="G25" s="15">
        <f t="shared" si="1"/>
        <v>162660</v>
      </c>
      <c r="H25" s="35"/>
      <c r="I25" s="31"/>
      <c r="J25" s="31"/>
      <c r="K25" s="31"/>
      <c r="L25" s="31"/>
      <c r="M25" s="31">
        <v>81330</v>
      </c>
      <c r="N25" s="31">
        <v>81330</v>
      </c>
      <c r="O25" s="31"/>
      <c r="P25" s="31"/>
      <c r="Q25" s="31"/>
      <c r="R25" s="30"/>
      <c r="S25" s="30"/>
      <c r="T25" s="76" t="s">
        <v>31</v>
      </c>
      <c r="U25" s="9"/>
    </row>
    <row r="26" spans="1:21" ht="45.75" customHeight="1" x14ac:dyDescent="0.25">
      <c r="A26" s="68"/>
      <c r="B26" s="27" t="s">
        <v>39</v>
      </c>
      <c r="C26" s="79"/>
      <c r="D26" s="79"/>
      <c r="E26" s="14" t="s">
        <v>3</v>
      </c>
      <c r="F26" s="38">
        <f>29.931-29.2</f>
        <v>0.73100000000000165</v>
      </c>
      <c r="G26" s="15">
        <f t="shared" si="1"/>
        <v>153000</v>
      </c>
      <c r="H26" s="35"/>
      <c r="I26" s="31"/>
      <c r="J26" s="31">
        <v>76500</v>
      </c>
      <c r="K26" s="31">
        <v>76500</v>
      </c>
      <c r="L26" s="31"/>
      <c r="M26" s="31"/>
      <c r="N26" s="31"/>
      <c r="O26" s="31"/>
      <c r="P26" s="31"/>
      <c r="Q26" s="31"/>
      <c r="R26" s="30"/>
      <c r="S26" s="30"/>
      <c r="T26" s="76" t="s">
        <v>31</v>
      </c>
      <c r="U26" s="9"/>
    </row>
    <row r="27" spans="1:21" ht="155.25" customHeight="1" x14ac:dyDescent="0.25">
      <c r="A27" s="68"/>
      <c r="B27" s="27" t="s">
        <v>53</v>
      </c>
      <c r="C27" s="79"/>
      <c r="D27" s="79"/>
      <c r="E27" s="14" t="s">
        <v>37</v>
      </c>
      <c r="F27" s="38">
        <f>3.374</f>
        <v>3.3740000000000001</v>
      </c>
      <c r="G27" s="15">
        <f t="shared" si="1"/>
        <v>837745</v>
      </c>
      <c r="H27" s="35"/>
      <c r="I27" s="31"/>
      <c r="J27" s="31"/>
      <c r="K27" s="31"/>
      <c r="L27" s="31"/>
      <c r="M27" s="31"/>
      <c r="N27" s="31">
        <v>100000</v>
      </c>
      <c r="O27" s="31">
        <v>179249</v>
      </c>
      <c r="P27" s="31">
        <v>279248</v>
      </c>
      <c r="Q27" s="31">
        <v>279248</v>
      </c>
      <c r="R27" s="30"/>
      <c r="S27" s="30"/>
      <c r="T27" s="72" t="s">
        <v>55</v>
      </c>
      <c r="U27" s="9"/>
    </row>
    <row r="28" spans="1:21" ht="138.75" customHeight="1" x14ac:dyDescent="0.25">
      <c r="A28" s="68"/>
      <c r="B28" s="27" t="s">
        <v>58</v>
      </c>
      <c r="C28" s="79"/>
      <c r="D28" s="79"/>
      <c r="E28" s="14" t="s">
        <v>4</v>
      </c>
      <c r="F28" s="38">
        <v>3</v>
      </c>
      <c r="G28" s="15">
        <f t="shared" si="1"/>
        <v>127500</v>
      </c>
      <c r="H28" s="35"/>
      <c r="I28" s="31"/>
      <c r="J28" s="31"/>
      <c r="K28" s="31"/>
      <c r="L28" s="31"/>
      <c r="M28" s="31"/>
      <c r="N28" s="31"/>
      <c r="O28" s="31"/>
      <c r="P28" s="31"/>
      <c r="Q28" s="31">
        <v>63750</v>
      </c>
      <c r="R28" s="31">
        <v>63750</v>
      </c>
      <c r="S28" s="30"/>
      <c r="T28" s="72" t="s">
        <v>59</v>
      </c>
      <c r="U28" s="9"/>
    </row>
    <row r="29" spans="1:21" x14ac:dyDescent="0.25">
      <c r="C29" s="90" t="s">
        <v>34</v>
      </c>
      <c r="D29" s="90"/>
      <c r="E29" s="90"/>
      <c r="F29" s="90"/>
      <c r="K29" s="91" t="s">
        <v>35</v>
      </c>
      <c r="L29" s="91"/>
      <c r="M29" s="91"/>
      <c r="N29" s="61"/>
      <c r="O29" s="57"/>
    </row>
    <row r="30" spans="1:21" x14ac:dyDescent="0.25">
      <c r="B30" t="s">
        <v>28</v>
      </c>
      <c r="G30" s="59"/>
    </row>
    <row r="31" spans="1:21" x14ac:dyDescent="0.25">
      <c r="B31" s="13"/>
    </row>
    <row r="32" spans="1:21" x14ac:dyDescent="0.25">
      <c r="B32" s="13"/>
      <c r="M32" s="61"/>
      <c r="P32" s="70"/>
    </row>
    <row r="33" spans="2:20" x14ac:dyDescent="0.25">
      <c r="B33" s="13"/>
    </row>
    <row r="34" spans="2:20" x14ac:dyDescent="0.25">
      <c r="B34" s="13"/>
      <c r="T34">
        <f>444.6+1500.52+522.41+1630.2+446.82+2358.95+1035.42+5347.06+978.12+3181.85+2964+1778.4+296.4+741+541.67+2291.79</f>
        <v>26059.210000000003</v>
      </c>
    </row>
    <row r="36" spans="2:20" x14ac:dyDescent="0.25">
      <c r="T36" s="57"/>
    </row>
  </sheetData>
  <mergeCells count="10">
    <mergeCell ref="T3:T5"/>
    <mergeCell ref="B1:S2"/>
    <mergeCell ref="C29:F29"/>
    <mergeCell ref="K29:M29"/>
    <mergeCell ref="H3:S3"/>
    <mergeCell ref="B3:B4"/>
    <mergeCell ref="C3:C4"/>
    <mergeCell ref="D3:D4"/>
    <mergeCell ref="E3:E4"/>
    <mergeCell ref="F3:G3"/>
  </mergeCells>
  <printOptions horizontalCentered="1" verticalCentered="1"/>
  <pageMargins left="0" right="0" top="0" bottom="0" header="0" footer="0"/>
  <pageSetup paperSize="9"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Главный специалист</cp:lastModifiedBy>
  <cp:lastPrinted>2024-12-13T07:44:33Z</cp:lastPrinted>
  <dcterms:created xsi:type="dcterms:W3CDTF">2022-08-02T12:04:09Z</dcterms:created>
  <dcterms:modified xsi:type="dcterms:W3CDTF">2024-12-17T06:03:13Z</dcterms:modified>
</cp:coreProperties>
</file>